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jm\Chronos\CHRONOS d.o.o\WEB_STRANICA_2026\"/>
    </mc:Choice>
  </mc:AlternateContent>
  <xr:revisionPtr revIDLastSave="0" documentId="13_ncr:1_{96AE1630-1518-4AF2-BC52-74A8A2067695}" xr6:coauthVersionLast="47" xr6:coauthVersionMax="47" xr10:uidLastSave="{00000000-0000-0000-0000-000000000000}"/>
  <bookViews>
    <workbookView xWindow="-120" yWindow="-120" windowWidth="29040" windowHeight="15840" firstSheet="4" activeTab="7" xr2:uid="{C749ACEA-10CE-4849-9A35-3DD450EC55B0}"/>
  </bookViews>
  <sheets>
    <sheet name="Ugovor o djelu - bruto naknada" sheetId="1" r:id="rId1"/>
    <sheet name="Ugovor o djelu - neto naknada" sheetId="2" r:id="rId2"/>
    <sheet name="Ugovor o aut dj - bruto nakn" sheetId="3" r:id="rId3"/>
    <sheet name="Ugovor o aut dj - neto naknada" sheetId="4" r:id="rId4"/>
    <sheet name="Naknade clan odbora - bruto nak" sheetId="6" r:id="rId5"/>
    <sheet name="Naknade clan odbora - ugov neto" sheetId="5" r:id="rId6"/>
    <sheet name="Naknade nerezidentima" sheetId="7" r:id="rId7"/>
    <sheet name="Oprezivanje naknada freelancera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8" l="1"/>
  <c r="C14" i="8" s="1"/>
  <c r="C20" i="7"/>
  <c r="C19" i="7"/>
  <c r="C14" i="7"/>
  <c r="C15" i="7" s="1"/>
  <c r="C18" i="6"/>
  <c r="C17" i="6"/>
  <c r="C14" i="6"/>
  <c r="C13" i="6"/>
  <c r="C12" i="6"/>
  <c r="C11" i="6"/>
  <c r="C10" i="6"/>
  <c r="C20" i="5"/>
  <c r="C19" i="5"/>
  <c r="C16" i="5"/>
  <c r="C15" i="5"/>
  <c r="C18" i="5"/>
  <c r="C17" i="5"/>
  <c r="C13" i="5"/>
  <c r="C12" i="5"/>
  <c r="C11" i="5"/>
  <c r="C12" i="4"/>
  <c r="C11" i="4"/>
  <c r="C13" i="4"/>
  <c r="C10" i="3"/>
  <c r="C11" i="3"/>
  <c r="C22" i="2"/>
  <c r="C21" i="2"/>
  <c r="C20" i="2"/>
  <c r="C19" i="2"/>
  <c r="C18" i="2"/>
  <c r="C17" i="2"/>
  <c r="C16" i="2"/>
  <c r="C15" i="2"/>
  <c r="C14" i="2"/>
  <c r="C13" i="2"/>
  <c r="C12" i="2"/>
  <c r="C11" i="2"/>
  <c r="C10" i="1"/>
  <c r="C11" i="1" s="1"/>
  <c r="C15" i="8" l="1"/>
  <c r="C16" i="8" s="1"/>
  <c r="C17" i="8" s="1"/>
  <c r="C16" i="7"/>
  <c r="C14" i="4"/>
  <c r="C17" i="4"/>
  <c r="C15" i="4"/>
  <c r="C16" i="4" s="1"/>
  <c r="C12" i="3"/>
  <c r="C15" i="3"/>
  <c r="C13" i="3"/>
  <c r="C14" i="3" s="1"/>
  <c r="C12" i="1"/>
  <c r="C15" i="1"/>
  <c r="C13" i="1"/>
  <c r="C14" i="1" s="1"/>
  <c r="C19" i="8" l="1"/>
  <c r="C18" i="8"/>
  <c r="C14" i="5"/>
  <c r="C18" i="4"/>
  <c r="C16" i="3"/>
  <c r="C16" i="1"/>
  <c r="C18" i="7" l="1"/>
  <c r="C17" i="7"/>
  <c r="C16" i="6"/>
  <c r="C15" i="6"/>
  <c r="C19" i="4"/>
  <c r="C20" i="4"/>
  <c r="C21" i="4" s="1"/>
  <c r="C18" i="3"/>
  <c r="C17" i="3"/>
  <c r="C20" i="3" s="1"/>
  <c r="C18" i="1"/>
  <c r="C17" i="1"/>
  <c r="C22" i="4" l="1"/>
  <c r="C19" i="3"/>
  <c r="C19" i="1"/>
  <c r="C20" i="1"/>
</calcChain>
</file>

<file path=xl/sharedStrings.xml><?xml version="1.0" encoding="utf-8"?>
<sst xmlns="http://schemas.openxmlformats.org/spreadsheetml/2006/main" count="145" uniqueCount="70">
  <si>
    <t>Ugovorena bruto naknada</t>
  </si>
  <si>
    <t>Priznati rashodi (1x20%)</t>
  </si>
  <si>
    <t>Priznati rashodi (1x30%)</t>
  </si>
  <si>
    <t>Osnovica za doprinos za zdravstveno osiguranje (1-2)</t>
  </si>
  <si>
    <t>Doprinos za zdravstveno osiguranje (3x4%)</t>
  </si>
  <si>
    <t>Osnovica za porez na dohodak (3-4)</t>
  </si>
  <si>
    <t>Porez na dohodak (5x10%)</t>
  </si>
  <si>
    <t>Doprinos za PIO/MIO (3x6%)</t>
  </si>
  <si>
    <t>Za isplatu (1-4-6)</t>
  </si>
  <si>
    <t>Naknada za zaštitu od prirodnih i drugih nesreća (8x0,5%)</t>
  </si>
  <si>
    <t>Opšta vodna naknada (8x0,5%)</t>
  </si>
  <si>
    <t>Ukupno troškovi po osnovu Ugovora o djelu (4+6+7+8+9+10)</t>
  </si>
  <si>
    <t>Ukupna stopa poreza, doprinosa i posebnih naknada u odnosu na neto naknadu</t>
  </si>
  <si>
    <t>TEKST:</t>
  </si>
  <si>
    <r>
      <t xml:space="preserve">Ugovor o djelu se potpisuje sa fizičkim licem za konkretan posao koji predstavlja „zaokruženu“ cjelinu. Poslovi koje će obavljati fizičko lice angažovano po osnovu ugovora o djelu </t>
    </r>
    <r>
      <rPr>
        <b/>
        <u/>
        <sz val="11"/>
        <color theme="1"/>
        <rFont val="Calibri"/>
        <family val="2"/>
        <scheme val="minor"/>
      </rPr>
      <t>ne mogu biti poslovi „radnog mjesta“ niti poslovi koji imaju kontinuitet.</t>
    </r>
    <r>
      <rPr>
        <sz val="11"/>
        <color theme="1"/>
        <rFont val="Calibri"/>
        <family val="2"/>
        <charset val="238"/>
        <scheme val="minor"/>
      </rPr>
      <t xml:space="preserve"> Ukoliko se naknada po osnovu ugovora o djelu ugovori u bruto iznosu, to znači da će fizičko lice dobiti na tekući račun iznos bruto naknade umanjen za doprinos za zdravstveno osiguranje i porez na dohodak.</t>
    </r>
  </si>
  <si>
    <t>NASLOV:</t>
  </si>
  <si>
    <t>Ugovor o djelu - ugovorena bruto naknada</t>
  </si>
  <si>
    <t>Ugovor o djelu - ugovorena neto naknada</t>
  </si>
  <si>
    <r>
      <t xml:space="preserve">Ugovor o djelu se potpisuje sa fizičkim licem za konkretan posao koji predstavlja „zaokruženu“ cjelinu. Poslovi koje će obavljati fizičko lice angažovano po osnovu ugovora o djelu </t>
    </r>
    <r>
      <rPr>
        <b/>
        <u/>
        <sz val="11"/>
        <color theme="1"/>
        <rFont val="Calibri"/>
        <family val="2"/>
        <scheme val="minor"/>
      </rPr>
      <t>ne mogu biti poslovi „radnog mjesta“ niti poslovi koji imaju kontinuitet</t>
    </r>
    <r>
      <rPr>
        <sz val="11"/>
        <color theme="1"/>
        <rFont val="Calibri"/>
        <family val="2"/>
        <charset val="238"/>
        <scheme val="minor"/>
      </rPr>
      <t>. Ukoliko se naknada po osnovu ugovora o djelu ugovori u neto iznosu, to znači da će fizičko lice dobiti na tekući račun tačno onoliko koliko je ugovorio, a svi doprinosi, porez na dohodak i posebne naknade „padaju“ na teret poslodavca.</t>
    </r>
  </si>
  <si>
    <t>Ugovorena neto naknada</t>
  </si>
  <si>
    <t>Osnovica za obračun poreza i doprinosa (1x2)</t>
  </si>
  <si>
    <t>Priznati rashodi (3x20%)</t>
  </si>
  <si>
    <t>Doprinos za zdravstveno osiguranje (5x4%)</t>
  </si>
  <si>
    <t>Osnovica za porez na dohodak (5-6)</t>
  </si>
  <si>
    <t>Porez na dohodak (7x10%)</t>
  </si>
  <si>
    <t>Za isplatu (3-6-8)</t>
  </si>
  <si>
    <t>Naknada za zaštitu od prirodnih i drugih nesreća (10x0,5%)</t>
  </si>
  <si>
    <t>Opšta vodna naknada (10x0,5%)</t>
  </si>
  <si>
    <t>Doprinos za PIO/MIO (5x6%)</t>
  </si>
  <si>
    <t>Osnovica za doprinos za zdravstveno osiguranje (3-4)</t>
  </si>
  <si>
    <t>Ukupno troškovi po osnovu Ugovora o djelu (6+8+9+10+11+12)</t>
  </si>
  <si>
    <t>Ugovor o autorskom djelu - ugovorena bruto naknada</t>
  </si>
  <si>
    <r>
      <t xml:space="preserve">Ugovor o autorskom djelu se potpisuje sa fizičkim licem za poslove koji su definisani Zakonom o autorskim i srodnim pravima BiH. Poslovi koje će obavljati fizičko lice angažovano po osnovu ugovora o autorskom djelu </t>
    </r>
    <r>
      <rPr>
        <b/>
        <u/>
        <sz val="11"/>
        <color theme="1"/>
        <rFont val="Calibri"/>
        <family val="2"/>
        <scheme val="minor"/>
      </rPr>
      <t>ne mogu biti poslovi „radnog mjesta“ niti poslovi koji imaju kontinuitet</t>
    </r>
    <r>
      <rPr>
        <sz val="11"/>
        <color theme="1"/>
        <rFont val="Calibri"/>
        <family val="2"/>
        <charset val="238"/>
        <scheme val="minor"/>
      </rPr>
      <t>. Ukoliko se naknada po osnovu ugovora o autorskom djelu ugovori u bruto iznosu, to znači da će fizičko lice dobiti na tekući račun iznos bruto naknade umanjen za doprinos za zdravstveno osiguranje i porez na dohodak.</t>
    </r>
  </si>
  <si>
    <t>Ugovor o autorskom djelu - ugovorena neto naknada</t>
  </si>
  <si>
    <r>
      <t xml:space="preserve">Ugovor o autorskom djelu se potpisuje sa fizičkim licem za poslove koji su definisani Zakonom o autorskim i srodnim pravima BiH. Poslovi koje će obavljati fizičko lice angažovano po osnovu ugovora o autorskom djelu </t>
    </r>
    <r>
      <rPr>
        <b/>
        <u/>
        <sz val="11"/>
        <color theme="1"/>
        <rFont val="Calibri"/>
        <family val="2"/>
        <scheme val="minor"/>
      </rPr>
      <t>ne mogu biti poslovi „radnog mjesta“ niti poslovi koji imaju kontinuite</t>
    </r>
    <r>
      <rPr>
        <sz val="11"/>
        <color theme="1"/>
        <rFont val="Calibri"/>
        <family val="2"/>
        <charset val="238"/>
        <scheme val="minor"/>
      </rPr>
      <t>t. Ukoliko se naknada po osnovu ugovora o autorskom djelu ugovori u neto iznosu, to znači da će fizičko lice dobiti na tekući račun tačno onoliko koliko je ugovorio, a svi doprinosi, porez na dohodak i posebne naknade „padaju“ na teret poslodavca.</t>
    </r>
  </si>
  <si>
    <t>Koeficijent (1,12208)</t>
  </si>
  <si>
    <t>Koeficijent (1,105217)</t>
  </si>
  <si>
    <t>Priznati rashodi (3x30%)</t>
  </si>
  <si>
    <t>Naknade članovima odbora i dr. - ugovorena neto naknada</t>
  </si>
  <si>
    <t>Koeficijent (1,15741)</t>
  </si>
  <si>
    <t>Ukupno troškovi (4+6+7+8+9+10)</t>
  </si>
  <si>
    <t>Ovakav vid obračuna poreza, doprinosa i ostalih naknada se odnosi na: naknade menadžerima bez zasnovanog radnog odnosa, djelatnost zastupničkih organa vlasti i djelatnosti članova skupština i nadzornih odbora, gospodarskih društava, upravnih odbora, stečajnih upravitelja i sudaca porotnika koji nemaju svojstvo uposlenika u sudu. Kod ovog vida angažmana se ne priznaju rashodi.</t>
  </si>
  <si>
    <t>Obrasci koji se predaju nadležnoj ispostavi porezne uprave:</t>
  </si>
  <si>
    <t>Obrazac ASD-1032</t>
  </si>
  <si>
    <t>Za isplatu (3-4-6)</t>
  </si>
  <si>
    <t>Obrazac AUG-1031</t>
  </si>
  <si>
    <t>Doprinos za zdravstveno osiguranje (1x4%)</t>
  </si>
  <si>
    <t>Porez na dohodak (3x10%)</t>
  </si>
  <si>
    <t>Doprinos za PIO/MIO (1x6%)</t>
  </si>
  <si>
    <t>Za isplatu (1-2-4)</t>
  </si>
  <si>
    <t>Naknada za zaštitu od prirodnih i drugih nesreća (6x0,5%)</t>
  </si>
  <si>
    <t>Opšta vodna naknada (6x0,5%)</t>
  </si>
  <si>
    <t>Ukupno troškovi po osnovu Ugovora o djelu (2+4+5+6+7+8)</t>
  </si>
  <si>
    <t>Ugovorne isplate nerezidentima</t>
  </si>
  <si>
    <t>Koeficijent (1,111111)</t>
  </si>
  <si>
    <t>Osnovica za obračun poreza na dohodak</t>
  </si>
  <si>
    <t>Za isplatu (3-4)</t>
  </si>
  <si>
    <r>
      <t xml:space="preserve">Isplate nerezidentima po osnovu ugovora o djelu i ugovora o autorskom djelu se vrše na osnovu potpisanih ugovora. Ugovor o autorskom djelu se potpisuje sa fizičkim licem za poslove koji su definisani Zakonom o autorskim i srodnim pravima BiH, a ugovor o djelu za poslove koji su definisani Zakonom o obligacionim odnosima.  Poslovi koje će obavljati fizičko lice angažovano po osnovu oba ugovora </t>
    </r>
    <r>
      <rPr>
        <b/>
        <u/>
        <sz val="11"/>
        <color theme="1"/>
        <rFont val="Calibri"/>
        <family val="2"/>
        <scheme val="minor"/>
      </rPr>
      <t>ne mogu biti poslovi „radnog mjesta“ niti poslovi koji imaju kontinuite</t>
    </r>
    <r>
      <rPr>
        <sz val="11"/>
        <color theme="1"/>
        <rFont val="Calibri"/>
        <family val="2"/>
        <charset val="238"/>
        <scheme val="minor"/>
      </rPr>
      <t xml:space="preserve">t. Ukoliko se naknada po osnovu ovih ugovora ugovori u neto iznosu, to znači da će fizičko lice dobiti na tekući račun tačno onoliko koliko je ugovorio, a svi doprinosi, porez na dohodak i posebne naknade „padaju“ na teret poslodavca. </t>
    </r>
  </si>
  <si>
    <t>NAPOMENA:</t>
  </si>
  <si>
    <t>Ovakav vid obračuna se primjenjuje kada rezident FBiH (pravno lice, samostalni poduzetnik, udruženje građana i dr. formalni oblik organizovanja registrovan u FBiH) angažuje fizičko lice - nerezidenta.</t>
  </si>
  <si>
    <t>Ukupno troškovi po osnovu Ugovora o djelu (4+5+6+7)</t>
  </si>
  <si>
    <t>Obrazac koji se predaj nadležnoj ispostavi porezne uprave:</t>
  </si>
  <si>
    <t>Obrazac PDN-1033</t>
  </si>
  <si>
    <t>Naknade freelancer-a</t>
  </si>
  <si>
    <t>Osnovica za obračun poreza i doprinosa (1-2)</t>
  </si>
  <si>
    <t>Ukupno troškovi (1+4+6)</t>
  </si>
  <si>
    <t>U ovim slučajevima može se primjeniti stopa priznatih rashoda 30% (ako se radi o autorskom djelu, u skladu za propisima koji regulišu ovu oblast. U svim drugim slučajevima stopa priznatih rashoda je 20%.</t>
  </si>
  <si>
    <t>Obrazac AMS - 1035</t>
  </si>
  <si>
    <t>Osnovica (ukupan prihod tj. primljena naknada)</t>
  </si>
  <si>
    <t>Ovakav vid obračuna poreza, doprinosa i ostalih naknada se odnosi nanaknade koje freelancer-i prime na svoj račun, a po osnovu ugovorenih angažmana sa nerezidentima. Na primjer: kompanija iz SAD angažuje fizičko lice iz Sarajeva (Meho Ilić) za poslove programiranja. Fizičko lice, Meho Ilić, naknade po osnovu svog angažmana naplaćuje na svoj račun u poslovnoj banci u FBiH.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</si>
</sst>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8" formatCode="_-* #,##0.00000_-;\-* #,##0.00000_-;_-* &quot;-&quot;??_-;_-@_-"/>
    <numFmt numFmtId="169" formatCode="_-* #,##0.000000_-;\-* #,##0.000000_-;_-* &quot;-&quot;??_-;_-@_-"/>
    <numFmt numFmtId="175" formatCode="0.0000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0" fontId="0" fillId="0" borderId="0" xfId="2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68" fontId="0" fillId="0" borderId="0" xfId="1" applyNumberFormat="1" applyFont="1"/>
    <xf numFmtId="169" fontId="0" fillId="0" borderId="0" xfId="1" applyNumberFormat="1" applyFont="1"/>
    <xf numFmtId="175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34662</xdr:rowOff>
    </xdr:from>
    <xdr:to>
      <xdr:col>4</xdr:col>
      <xdr:colOff>352425</xdr:colOff>
      <xdr:row>43</xdr:row>
      <xdr:rowOff>27984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616E3-294A-47BA-A7D1-48E6C317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73162"/>
          <a:ext cx="7029450" cy="3993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28575</xdr:rowOff>
    </xdr:from>
    <xdr:to>
      <xdr:col>3</xdr:col>
      <xdr:colOff>441564</xdr:colOff>
      <xdr:row>45</xdr:row>
      <xdr:rowOff>170765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62662-00AB-4600-BEF6-87E49262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95750"/>
          <a:ext cx="6699489" cy="4333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14031</xdr:rowOff>
    </xdr:from>
    <xdr:to>
      <xdr:col>4</xdr:col>
      <xdr:colOff>495300</xdr:colOff>
      <xdr:row>42</xdr:row>
      <xdr:rowOff>56555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A4CEB4-3D25-4943-817D-94C10BC1B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81231"/>
          <a:ext cx="7172325" cy="40430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23</xdr:row>
      <xdr:rowOff>37252</xdr:rowOff>
    </xdr:from>
    <xdr:to>
      <xdr:col>4</xdr:col>
      <xdr:colOff>523875</xdr:colOff>
      <xdr:row>47</xdr:row>
      <xdr:rowOff>132676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7537B6-85A7-4959-BC01-8FB8F9B83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685452"/>
          <a:ext cx="7248525" cy="46674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3B15-5693-46C4-A1C8-5F9D99C19C92}">
  <dimension ref="A2:F45"/>
  <sheetViews>
    <sheetView topLeftCell="A10" workbookViewId="0">
      <selection activeCell="B45" sqref="B45"/>
    </sheetView>
  </sheetViews>
  <sheetFormatPr defaultRowHeight="15" x14ac:dyDescent="0.25"/>
  <cols>
    <col min="1" max="1" width="9.140625" style="1"/>
    <col min="2" max="2" width="72.7109375" bestFit="1" customWidth="1"/>
    <col min="3" max="3" width="9.140625" style="2"/>
  </cols>
  <sheetData>
    <row r="2" spans="1:6" x14ac:dyDescent="0.25">
      <c r="A2" s="5" t="s">
        <v>15</v>
      </c>
      <c r="B2" t="s">
        <v>16</v>
      </c>
    </row>
    <row r="4" spans="1:6" x14ac:dyDescent="0.25">
      <c r="A4" s="5" t="s">
        <v>13</v>
      </c>
      <c r="B4" s="4" t="s">
        <v>14</v>
      </c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20.25" customHeight="1" x14ac:dyDescent="0.25">
      <c r="B7" s="4"/>
      <c r="C7" s="4"/>
      <c r="D7" s="4"/>
      <c r="E7" s="4"/>
      <c r="F7" s="4"/>
    </row>
    <row r="9" spans="1:6" x14ac:dyDescent="0.25">
      <c r="A9" s="1">
        <v>1</v>
      </c>
      <c r="B9" t="s">
        <v>0</v>
      </c>
      <c r="C9" s="2">
        <v>500</v>
      </c>
    </row>
    <row r="10" spans="1:6" x14ac:dyDescent="0.25">
      <c r="A10" s="1">
        <v>2</v>
      </c>
      <c r="B10" t="s">
        <v>1</v>
      </c>
      <c r="C10" s="2">
        <f>C9*0.2</f>
        <v>100</v>
      </c>
    </row>
    <row r="11" spans="1:6" x14ac:dyDescent="0.25">
      <c r="A11" s="1">
        <v>3</v>
      </c>
      <c r="B11" t="s">
        <v>3</v>
      </c>
      <c r="C11" s="2">
        <f>C9-C10</f>
        <v>400</v>
      </c>
    </row>
    <row r="12" spans="1:6" x14ac:dyDescent="0.25">
      <c r="A12" s="1">
        <v>4</v>
      </c>
      <c r="B12" t="s">
        <v>4</v>
      </c>
      <c r="C12" s="2">
        <f>C11*0.04</f>
        <v>16</v>
      </c>
    </row>
    <row r="13" spans="1:6" x14ac:dyDescent="0.25">
      <c r="A13" s="1">
        <v>5</v>
      </c>
      <c r="B13" t="s">
        <v>5</v>
      </c>
      <c r="C13" s="2">
        <f>C11-C12</f>
        <v>384</v>
      </c>
    </row>
    <row r="14" spans="1:6" x14ac:dyDescent="0.25">
      <c r="A14" s="1">
        <v>6</v>
      </c>
      <c r="B14" t="s">
        <v>6</v>
      </c>
      <c r="C14" s="2">
        <f>C13*0.1</f>
        <v>38.400000000000006</v>
      </c>
    </row>
    <row r="15" spans="1:6" x14ac:dyDescent="0.25">
      <c r="A15" s="1">
        <v>7</v>
      </c>
      <c r="B15" t="s">
        <v>7</v>
      </c>
      <c r="C15" s="2">
        <f>C11*0.06</f>
        <v>24</v>
      </c>
    </row>
    <row r="16" spans="1:6" x14ac:dyDescent="0.25">
      <c r="A16" s="1">
        <v>8</v>
      </c>
      <c r="B16" t="s">
        <v>8</v>
      </c>
      <c r="C16" s="2">
        <f>C9-C12-C14</f>
        <v>445.6</v>
      </c>
    </row>
    <row r="17" spans="1:3" x14ac:dyDescent="0.25">
      <c r="A17" s="1">
        <v>9</v>
      </c>
      <c r="B17" t="s">
        <v>9</v>
      </c>
      <c r="C17" s="2">
        <f>C16*0.5%</f>
        <v>2.2280000000000002</v>
      </c>
    </row>
    <row r="18" spans="1:3" x14ac:dyDescent="0.25">
      <c r="A18" s="1">
        <v>10</v>
      </c>
      <c r="B18" t="s">
        <v>10</v>
      </c>
      <c r="C18" s="2">
        <f>C16*0.5%</f>
        <v>2.2280000000000002</v>
      </c>
    </row>
    <row r="19" spans="1:3" x14ac:dyDescent="0.25">
      <c r="A19" s="1">
        <v>11</v>
      </c>
      <c r="B19" t="s">
        <v>11</v>
      </c>
      <c r="C19" s="2">
        <f>C12+C14+C15+C16+C17+C18</f>
        <v>528.4559999999999</v>
      </c>
    </row>
    <row r="20" spans="1:3" x14ac:dyDescent="0.25">
      <c r="A20" s="1">
        <v>12</v>
      </c>
      <c r="B20" t="s">
        <v>12</v>
      </c>
      <c r="C20" s="3">
        <f>(C12+C14+C15+C17+C18)/C16</f>
        <v>0.18594254937163374</v>
      </c>
    </row>
    <row r="45" spans="2:3" x14ac:dyDescent="0.25">
      <c r="B45" s="9" t="s">
        <v>61</v>
      </c>
      <c r="C45" s="2" t="s">
        <v>45</v>
      </c>
    </row>
  </sheetData>
  <mergeCells count="1">
    <mergeCell ref="B4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49BF9-E4DC-4426-B3A5-18BDE07454DE}">
  <dimension ref="A2:F48"/>
  <sheetViews>
    <sheetView topLeftCell="A19" workbookViewId="0">
      <selection activeCell="B48" sqref="B48"/>
    </sheetView>
  </sheetViews>
  <sheetFormatPr defaultRowHeight="15" x14ac:dyDescent="0.25"/>
  <cols>
    <col min="1" max="1" width="9.140625" style="1"/>
    <col min="2" max="2" width="72.7109375" bestFit="1" customWidth="1"/>
    <col min="3" max="3" width="12" style="2" bestFit="1" customWidth="1"/>
  </cols>
  <sheetData>
    <row r="2" spans="1:6" x14ac:dyDescent="0.25">
      <c r="A2" s="5" t="s">
        <v>15</v>
      </c>
      <c r="B2" t="s">
        <v>17</v>
      </c>
    </row>
    <row r="4" spans="1:6" x14ac:dyDescent="0.25">
      <c r="A4" s="5" t="s">
        <v>13</v>
      </c>
      <c r="B4" s="4" t="s">
        <v>18</v>
      </c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20.25" customHeight="1" x14ac:dyDescent="0.25">
      <c r="B7" s="4"/>
      <c r="C7" s="4"/>
      <c r="D7" s="4"/>
      <c r="E7" s="4"/>
      <c r="F7" s="4"/>
    </row>
    <row r="9" spans="1:6" x14ac:dyDescent="0.25">
      <c r="A9" s="1">
        <v>1</v>
      </c>
      <c r="B9" t="s">
        <v>19</v>
      </c>
      <c r="C9" s="2">
        <v>500</v>
      </c>
    </row>
    <row r="10" spans="1:6" x14ac:dyDescent="0.25">
      <c r="A10" s="1">
        <v>2</v>
      </c>
      <c r="B10" t="s">
        <v>35</v>
      </c>
      <c r="C10" s="6">
        <v>1.1220829999999999</v>
      </c>
    </row>
    <row r="11" spans="1:6" x14ac:dyDescent="0.25">
      <c r="A11" s="1">
        <v>3</v>
      </c>
      <c r="B11" t="s">
        <v>20</v>
      </c>
      <c r="C11" s="2">
        <f>C9*C10</f>
        <v>561.04149999999993</v>
      </c>
    </row>
    <row r="12" spans="1:6" x14ac:dyDescent="0.25">
      <c r="A12" s="1">
        <v>4</v>
      </c>
      <c r="B12" t="s">
        <v>21</v>
      </c>
      <c r="C12" s="2">
        <f>C11*0.2</f>
        <v>112.20829999999999</v>
      </c>
    </row>
    <row r="13" spans="1:6" x14ac:dyDescent="0.25">
      <c r="A13" s="1">
        <v>5</v>
      </c>
      <c r="B13" t="s">
        <v>29</v>
      </c>
      <c r="C13" s="2">
        <f>C11-C12</f>
        <v>448.83319999999992</v>
      </c>
    </row>
    <row r="14" spans="1:6" x14ac:dyDescent="0.25">
      <c r="A14" s="1">
        <v>6</v>
      </c>
      <c r="B14" t="s">
        <v>22</v>
      </c>
      <c r="C14" s="2">
        <f>C13*0.04</f>
        <v>17.953327999999996</v>
      </c>
    </row>
    <row r="15" spans="1:6" x14ac:dyDescent="0.25">
      <c r="A15" s="1">
        <v>7</v>
      </c>
      <c r="B15" t="s">
        <v>23</v>
      </c>
      <c r="C15" s="2">
        <f>C13-C14</f>
        <v>430.87987199999992</v>
      </c>
    </row>
    <row r="16" spans="1:6" x14ac:dyDescent="0.25">
      <c r="A16" s="1">
        <v>8</v>
      </c>
      <c r="B16" t="s">
        <v>24</v>
      </c>
      <c r="C16" s="2">
        <f>C15*0.1</f>
        <v>43.087987199999993</v>
      </c>
    </row>
    <row r="17" spans="1:3" x14ac:dyDescent="0.25">
      <c r="A17" s="1">
        <v>9</v>
      </c>
      <c r="B17" t="s">
        <v>28</v>
      </c>
      <c r="C17" s="2">
        <f>C13*0.06</f>
        <v>26.929991999999995</v>
      </c>
    </row>
    <row r="18" spans="1:3" x14ac:dyDescent="0.25">
      <c r="A18" s="1">
        <v>10</v>
      </c>
      <c r="B18" t="s">
        <v>25</v>
      </c>
      <c r="C18" s="2">
        <f>C11-C14-C16</f>
        <v>500.0001848</v>
      </c>
    </row>
    <row r="19" spans="1:3" x14ac:dyDescent="0.25">
      <c r="A19" s="1">
        <v>11</v>
      </c>
      <c r="B19" t="s">
        <v>26</v>
      </c>
      <c r="C19" s="2">
        <f>C18*0.5%</f>
        <v>2.5000009240000001</v>
      </c>
    </row>
    <row r="20" spans="1:3" x14ac:dyDescent="0.25">
      <c r="A20" s="1">
        <v>12</v>
      </c>
      <c r="B20" t="s">
        <v>27</v>
      </c>
      <c r="C20" s="2">
        <f>C18*0.5%</f>
        <v>2.5000009240000001</v>
      </c>
    </row>
    <row r="21" spans="1:3" x14ac:dyDescent="0.25">
      <c r="A21" s="1">
        <v>13</v>
      </c>
      <c r="B21" t="s">
        <v>30</v>
      </c>
      <c r="C21" s="2">
        <f>C14+C16+C17+C18+C19+C20</f>
        <v>592.97149384800002</v>
      </c>
    </row>
    <row r="22" spans="1:3" x14ac:dyDescent="0.25">
      <c r="A22" s="1">
        <v>14</v>
      </c>
      <c r="B22" t="s">
        <v>12</v>
      </c>
      <c r="C22" s="3">
        <f>(C14+C16+C17+C19+C20)/C18</f>
        <v>0.18594254937163374</v>
      </c>
    </row>
    <row r="48" spans="2:3" x14ac:dyDescent="0.25">
      <c r="B48" s="9" t="s">
        <v>61</v>
      </c>
      <c r="C48" s="2" t="s">
        <v>45</v>
      </c>
    </row>
  </sheetData>
  <mergeCells count="1">
    <mergeCell ref="B4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5CE3-BB4B-4287-A722-901328E68126}">
  <dimension ref="A2:F45"/>
  <sheetViews>
    <sheetView topLeftCell="A10" workbookViewId="0">
      <selection activeCell="B45" sqref="B45"/>
    </sheetView>
  </sheetViews>
  <sheetFormatPr defaultRowHeight="15" x14ac:dyDescent="0.25"/>
  <cols>
    <col min="1" max="1" width="9.140625" style="1"/>
    <col min="2" max="2" width="72.7109375" bestFit="1" customWidth="1"/>
    <col min="3" max="3" width="9.140625" style="2"/>
  </cols>
  <sheetData>
    <row r="2" spans="1:6" x14ac:dyDescent="0.25">
      <c r="A2" s="5" t="s">
        <v>15</v>
      </c>
      <c r="B2" t="s">
        <v>31</v>
      </c>
    </row>
    <row r="4" spans="1:6" x14ac:dyDescent="0.25">
      <c r="A4" s="5" t="s">
        <v>13</v>
      </c>
      <c r="B4" s="4" t="s">
        <v>32</v>
      </c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36" customHeight="1" x14ac:dyDescent="0.25">
      <c r="B7" s="4"/>
      <c r="C7" s="4"/>
      <c r="D7" s="4"/>
      <c r="E7" s="4"/>
      <c r="F7" s="4"/>
    </row>
    <row r="9" spans="1:6" x14ac:dyDescent="0.25">
      <c r="A9" s="1">
        <v>1</v>
      </c>
      <c r="B9" t="s">
        <v>0</v>
      </c>
      <c r="C9" s="2">
        <v>500</v>
      </c>
    </row>
    <row r="10" spans="1:6" x14ac:dyDescent="0.25">
      <c r="A10" s="1">
        <v>2</v>
      </c>
      <c r="B10" t="s">
        <v>2</v>
      </c>
      <c r="C10" s="2">
        <f>C9*0.3</f>
        <v>150</v>
      </c>
    </row>
    <row r="11" spans="1:6" x14ac:dyDescent="0.25">
      <c r="A11" s="1">
        <v>3</v>
      </c>
      <c r="B11" t="s">
        <v>3</v>
      </c>
      <c r="C11" s="2">
        <f>C9-C10</f>
        <v>350</v>
      </c>
    </row>
    <row r="12" spans="1:6" x14ac:dyDescent="0.25">
      <c r="A12" s="1">
        <v>4</v>
      </c>
      <c r="B12" t="s">
        <v>4</v>
      </c>
      <c r="C12" s="2">
        <f>C11*0.04</f>
        <v>14</v>
      </c>
    </row>
    <row r="13" spans="1:6" x14ac:dyDescent="0.25">
      <c r="A13" s="1">
        <v>5</v>
      </c>
      <c r="B13" t="s">
        <v>5</v>
      </c>
      <c r="C13" s="2">
        <f>C11-C12</f>
        <v>336</v>
      </c>
    </row>
    <row r="14" spans="1:6" x14ac:dyDescent="0.25">
      <c r="A14" s="1">
        <v>6</v>
      </c>
      <c r="B14" t="s">
        <v>6</v>
      </c>
      <c r="C14" s="2">
        <f>C13*0.1</f>
        <v>33.6</v>
      </c>
    </row>
    <row r="15" spans="1:6" x14ac:dyDescent="0.25">
      <c r="A15" s="1">
        <v>7</v>
      </c>
      <c r="B15" t="s">
        <v>7</v>
      </c>
      <c r="C15" s="2">
        <f>C11*0.06</f>
        <v>21</v>
      </c>
    </row>
    <row r="16" spans="1:6" x14ac:dyDescent="0.25">
      <c r="A16" s="1">
        <v>8</v>
      </c>
      <c r="B16" t="s">
        <v>8</v>
      </c>
      <c r="C16" s="2">
        <f>C9-C12-C14</f>
        <v>452.4</v>
      </c>
    </row>
    <row r="17" spans="1:3" x14ac:dyDescent="0.25">
      <c r="A17" s="1">
        <v>9</v>
      </c>
      <c r="B17" t="s">
        <v>9</v>
      </c>
      <c r="C17" s="2">
        <f>C16*0.5%</f>
        <v>2.262</v>
      </c>
    </row>
    <row r="18" spans="1:3" x14ac:dyDescent="0.25">
      <c r="A18" s="1">
        <v>10</v>
      </c>
      <c r="B18" t="s">
        <v>10</v>
      </c>
      <c r="C18" s="2">
        <f>C16*0.5%</f>
        <v>2.262</v>
      </c>
    </row>
    <row r="19" spans="1:3" x14ac:dyDescent="0.25">
      <c r="A19" s="1">
        <v>11</v>
      </c>
      <c r="B19" t="s">
        <v>11</v>
      </c>
      <c r="C19" s="2">
        <f>C12+C14+C15+C16+C17+C18</f>
        <v>525.52399999999989</v>
      </c>
    </row>
    <row r="20" spans="1:3" x14ac:dyDescent="0.25">
      <c r="A20" s="1">
        <v>12</v>
      </c>
      <c r="B20" t="s">
        <v>12</v>
      </c>
      <c r="C20" s="3">
        <f>(C12+C14+C15+C17+C18)/C16</f>
        <v>0.16163572060123785</v>
      </c>
    </row>
    <row r="45" spans="2:3" x14ac:dyDescent="0.25">
      <c r="B45" s="9" t="s">
        <v>61</v>
      </c>
      <c r="C45" s="2" t="s">
        <v>45</v>
      </c>
    </row>
  </sheetData>
  <mergeCells count="1">
    <mergeCell ref="B4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6FE67-BA5B-45DB-882C-3C6BE019FE7C}">
  <dimension ref="A2:F50"/>
  <sheetViews>
    <sheetView topLeftCell="A4" workbookViewId="0">
      <selection activeCell="B12" sqref="B12"/>
    </sheetView>
  </sheetViews>
  <sheetFormatPr defaultRowHeight="15" x14ac:dyDescent="0.25"/>
  <cols>
    <col min="1" max="1" width="9.140625" style="1"/>
    <col min="2" max="2" width="72.7109375" bestFit="1" customWidth="1"/>
    <col min="3" max="3" width="12" style="2" bestFit="1" customWidth="1"/>
  </cols>
  <sheetData>
    <row r="2" spans="1:6" x14ac:dyDescent="0.25">
      <c r="A2" s="5" t="s">
        <v>15</v>
      </c>
      <c r="B2" t="s">
        <v>33</v>
      </c>
    </row>
    <row r="4" spans="1:6" x14ac:dyDescent="0.25">
      <c r="A4" s="5" t="s">
        <v>13</v>
      </c>
      <c r="B4" s="4" t="s">
        <v>34</v>
      </c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36" customHeight="1" x14ac:dyDescent="0.25">
      <c r="B7" s="4"/>
      <c r="C7" s="4"/>
      <c r="D7" s="4"/>
      <c r="E7" s="4"/>
      <c r="F7" s="4"/>
    </row>
    <row r="9" spans="1:6" x14ac:dyDescent="0.25">
      <c r="A9" s="1">
        <v>1</v>
      </c>
      <c r="B9" t="s">
        <v>19</v>
      </c>
      <c r="C9" s="2">
        <v>500</v>
      </c>
    </row>
    <row r="10" spans="1:6" x14ac:dyDescent="0.25">
      <c r="A10" s="1">
        <v>2</v>
      </c>
      <c r="B10" t="s">
        <v>36</v>
      </c>
      <c r="C10" s="7">
        <v>1.1052169999999999</v>
      </c>
    </row>
    <row r="11" spans="1:6" x14ac:dyDescent="0.25">
      <c r="A11" s="1">
        <v>3</v>
      </c>
      <c r="B11" t="s">
        <v>20</v>
      </c>
      <c r="C11" s="2">
        <f>C9*C10</f>
        <v>552.60849999999994</v>
      </c>
    </row>
    <row r="12" spans="1:6" x14ac:dyDescent="0.25">
      <c r="A12" s="1">
        <v>4</v>
      </c>
      <c r="B12" t="s">
        <v>37</v>
      </c>
      <c r="C12" s="2">
        <f>C11*0.3</f>
        <v>165.78254999999999</v>
      </c>
    </row>
    <row r="13" spans="1:6" x14ac:dyDescent="0.25">
      <c r="A13" s="1">
        <v>5</v>
      </c>
      <c r="B13" t="s">
        <v>29</v>
      </c>
      <c r="C13" s="2">
        <f>C11-C12</f>
        <v>386.82594999999992</v>
      </c>
    </row>
    <row r="14" spans="1:6" x14ac:dyDescent="0.25">
      <c r="A14" s="1">
        <v>6</v>
      </c>
      <c r="B14" t="s">
        <v>22</v>
      </c>
      <c r="C14" s="2">
        <f>C13*0.04</f>
        <v>15.473037999999997</v>
      </c>
    </row>
    <row r="15" spans="1:6" x14ac:dyDescent="0.25">
      <c r="A15" s="1">
        <v>7</v>
      </c>
      <c r="B15" t="s">
        <v>23</v>
      </c>
      <c r="C15" s="2">
        <f>C13-C14</f>
        <v>371.35291199999995</v>
      </c>
    </row>
    <row r="16" spans="1:6" x14ac:dyDescent="0.25">
      <c r="A16" s="1">
        <v>8</v>
      </c>
      <c r="B16" t="s">
        <v>24</v>
      </c>
      <c r="C16" s="2">
        <f>C15*0.1</f>
        <v>37.135291199999998</v>
      </c>
    </row>
    <row r="17" spans="1:3" x14ac:dyDescent="0.25">
      <c r="A17" s="1">
        <v>9</v>
      </c>
      <c r="B17" t="s">
        <v>28</v>
      </c>
      <c r="C17" s="2">
        <f>C13*0.06</f>
        <v>23.209556999999993</v>
      </c>
    </row>
    <row r="18" spans="1:3" x14ac:dyDescent="0.25">
      <c r="A18" s="1">
        <v>10</v>
      </c>
      <c r="B18" t="s">
        <v>25</v>
      </c>
      <c r="C18" s="2">
        <f>C11-C14-C16</f>
        <v>500.00017079999998</v>
      </c>
    </row>
    <row r="19" spans="1:3" x14ac:dyDescent="0.25">
      <c r="A19" s="1">
        <v>11</v>
      </c>
      <c r="B19" t="s">
        <v>26</v>
      </c>
      <c r="C19" s="2">
        <f>C18*0.5%</f>
        <v>2.5000008540000001</v>
      </c>
    </row>
    <row r="20" spans="1:3" x14ac:dyDescent="0.25">
      <c r="A20" s="1">
        <v>12</v>
      </c>
      <c r="B20" t="s">
        <v>27</v>
      </c>
      <c r="C20" s="2">
        <f>C18*0.5%</f>
        <v>2.5000008540000001</v>
      </c>
    </row>
    <row r="21" spans="1:3" x14ac:dyDescent="0.25">
      <c r="A21" s="1">
        <v>13</v>
      </c>
      <c r="B21" t="s">
        <v>30</v>
      </c>
      <c r="C21" s="2">
        <f>C14+C16+C17+C18+C19+C20</f>
        <v>580.81805870799985</v>
      </c>
    </row>
    <row r="22" spans="1:3" x14ac:dyDescent="0.25">
      <c r="A22" s="1">
        <v>14</v>
      </c>
      <c r="B22" t="s">
        <v>12</v>
      </c>
      <c r="C22" s="3">
        <f>(C14+C16+C17+C19+C20)/C18</f>
        <v>0.16163572060123785</v>
      </c>
    </row>
    <row r="50" spans="2:3" x14ac:dyDescent="0.25">
      <c r="B50" s="9" t="s">
        <v>61</v>
      </c>
      <c r="C50" s="2" t="s">
        <v>45</v>
      </c>
    </row>
  </sheetData>
  <mergeCells count="1">
    <mergeCell ref="B4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A90F-1B6E-41D9-8A8C-0B45892C7E88}">
  <dimension ref="A2:F43"/>
  <sheetViews>
    <sheetView workbookViewId="0">
      <selection activeCell="B21" sqref="B21"/>
    </sheetView>
  </sheetViews>
  <sheetFormatPr defaultRowHeight="15" x14ac:dyDescent="0.25"/>
  <cols>
    <col min="1" max="1" width="9.140625" style="1"/>
    <col min="2" max="2" width="72.7109375" bestFit="1" customWidth="1"/>
    <col min="3" max="3" width="9.140625" style="2"/>
  </cols>
  <sheetData>
    <row r="2" spans="1:6" x14ac:dyDescent="0.25">
      <c r="A2" s="5" t="s">
        <v>15</v>
      </c>
      <c r="B2" t="s">
        <v>38</v>
      </c>
    </row>
    <row r="4" spans="1:6" ht="15" customHeight="1" x14ac:dyDescent="0.25">
      <c r="A4" s="5" t="s">
        <v>13</v>
      </c>
      <c r="B4" s="4" t="s">
        <v>41</v>
      </c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36" customHeight="1" x14ac:dyDescent="0.25">
      <c r="B7" s="4"/>
      <c r="C7" s="4"/>
      <c r="D7" s="4"/>
      <c r="E7" s="4"/>
      <c r="F7" s="4"/>
    </row>
    <row r="9" spans="1:6" x14ac:dyDescent="0.25">
      <c r="A9" s="1">
        <v>1</v>
      </c>
      <c r="B9" t="s">
        <v>0</v>
      </c>
      <c r="C9" s="2">
        <v>500</v>
      </c>
    </row>
    <row r="10" spans="1:6" x14ac:dyDescent="0.25">
      <c r="A10" s="1">
        <v>2</v>
      </c>
      <c r="B10" t="s">
        <v>46</v>
      </c>
      <c r="C10" s="2">
        <f>C9*0.04</f>
        <v>20</v>
      </c>
    </row>
    <row r="11" spans="1:6" x14ac:dyDescent="0.25">
      <c r="A11" s="1">
        <v>3</v>
      </c>
      <c r="B11" t="s">
        <v>5</v>
      </c>
      <c r="C11" s="2">
        <f>C9-C10</f>
        <v>480</v>
      </c>
    </row>
    <row r="12" spans="1:6" x14ac:dyDescent="0.25">
      <c r="A12" s="1">
        <v>4</v>
      </c>
      <c r="B12" t="s">
        <v>47</v>
      </c>
      <c r="C12" s="2">
        <f>C11*0.1</f>
        <v>48</v>
      </c>
    </row>
    <row r="13" spans="1:6" x14ac:dyDescent="0.25">
      <c r="A13" s="1">
        <v>5</v>
      </c>
      <c r="B13" t="s">
        <v>48</v>
      </c>
      <c r="C13" s="2">
        <f>C9*0.06</f>
        <v>30</v>
      </c>
    </row>
    <row r="14" spans="1:6" x14ac:dyDescent="0.25">
      <c r="A14" s="1">
        <v>6</v>
      </c>
      <c r="B14" t="s">
        <v>49</v>
      </c>
      <c r="C14" s="2">
        <f>C9-C10-C12</f>
        <v>432</v>
      </c>
    </row>
    <row r="15" spans="1:6" x14ac:dyDescent="0.25">
      <c r="A15" s="1">
        <v>7</v>
      </c>
      <c r="B15" t="s">
        <v>50</v>
      </c>
      <c r="C15" s="2">
        <f>C14*0.5%</f>
        <v>2.16</v>
      </c>
    </row>
    <row r="16" spans="1:6" x14ac:dyDescent="0.25">
      <c r="A16" s="1">
        <v>8</v>
      </c>
      <c r="B16" t="s">
        <v>51</v>
      </c>
      <c r="C16" s="2">
        <f>C14*0.5%</f>
        <v>2.16</v>
      </c>
    </row>
    <row r="17" spans="1:3" x14ac:dyDescent="0.25">
      <c r="A17" s="1">
        <v>9</v>
      </c>
      <c r="B17" t="s">
        <v>52</v>
      </c>
      <c r="C17" s="2">
        <f>C10+C12+C13+C14+C15+C16</f>
        <v>534.31999999999994</v>
      </c>
    </row>
    <row r="18" spans="1:3" x14ac:dyDescent="0.25">
      <c r="A18" s="1">
        <v>10</v>
      </c>
      <c r="B18" t="s">
        <v>12</v>
      </c>
      <c r="C18" s="3">
        <f>(C10+C12+C13+C15+C16)/C14</f>
        <v>0.23685185185185184</v>
      </c>
    </row>
    <row r="21" spans="1:3" x14ac:dyDescent="0.25">
      <c r="B21" s="9" t="s">
        <v>61</v>
      </c>
      <c r="C21" s="2" t="s">
        <v>43</v>
      </c>
    </row>
    <row r="43" spans="2:2" x14ac:dyDescent="0.25">
      <c r="B43" s="9"/>
    </row>
  </sheetData>
  <mergeCells count="1">
    <mergeCell ref="B4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EE60-4541-4AD8-9AA3-C20FDE3E6303}">
  <dimension ref="A2:F23"/>
  <sheetViews>
    <sheetView workbookViewId="0">
      <selection activeCell="B23" sqref="B23"/>
    </sheetView>
  </sheetViews>
  <sheetFormatPr defaultRowHeight="15" x14ac:dyDescent="0.25"/>
  <cols>
    <col min="1" max="1" width="9.140625" style="1"/>
    <col min="2" max="2" width="72.7109375" bestFit="1" customWidth="1"/>
    <col min="3" max="3" width="12" style="2" bestFit="1" customWidth="1"/>
  </cols>
  <sheetData>
    <row r="2" spans="1:6" x14ac:dyDescent="0.25">
      <c r="A2" s="5" t="s">
        <v>15</v>
      </c>
      <c r="B2" t="s">
        <v>38</v>
      </c>
    </row>
    <row r="4" spans="1:6" x14ac:dyDescent="0.25">
      <c r="A4" s="5" t="s">
        <v>13</v>
      </c>
      <c r="B4" s="4" t="s">
        <v>41</v>
      </c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15" customHeight="1" x14ac:dyDescent="0.25">
      <c r="B7" s="4"/>
      <c r="C7" s="4"/>
      <c r="D7" s="4"/>
      <c r="E7" s="4"/>
      <c r="F7" s="4"/>
    </row>
    <row r="9" spans="1:6" x14ac:dyDescent="0.25">
      <c r="A9" s="1">
        <v>1</v>
      </c>
      <c r="B9" t="s">
        <v>19</v>
      </c>
      <c r="C9" s="2">
        <v>500</v>
      </c>
    </row>
    <row r="10" spans="1:6" x14ac:dyDescent="0.25">
      <c r="A10" s="1">
        <v>2</v>
      </c>
      <c r="B10" t="s">
        <v>39</v>
      </c>
      <c r="C10" s="8">
        <v>1.15741</v>
      </c>
    </row>
    <row r="11" spans="1:6" x14ac:dyDescent="0.25">
      <c r="A11" s="1">
        <v>3</v>
      </c>
      <c r="B11" t="s">
        <v>20</v>
      </c>
      <c r="C11" s="2">
        <f>C9*C10</f>
        <v>578.70500000000004</v>
      </c>
    </row>
    <row r="12" spans="1:6" x14ac:dyDescent="0.25">
      <c r="A12" s="1">
        <v>4</v>
      </c>
      <c r="B12" t="s">
        <v>4</v>
      </c>
      <c r="C12" s="2">
        <f>C11*0.04</f>
        <v>23.148200000000003</v>
      </c>
    </row>
    <row r="13" spans="1:6" x14ac:dyDescent="0.25">
      <c r="A13" s="1">
        <v>5</v>
      </c>
      <c r="B13" t="s">
        <v>5</v>
      </c>
      <c r="C13" s="2">
        <f>C11-C12</f>
        <v>555.55680000000007</v>
      </c>
    </row>
    <row r="14" spans="1:6" x14ac:dyDescent="0.25">
      <c r="A14" s="1">
        <v>6</v>
      </c>
      <c r="B14" t="s">
        <v>6</v>
      </c>
      <c r="C14" s="2">
        <f>C13*0.1</f>
        <v>55.555680000000009</v>
      </c>
    </row>
    <row r="15" spans="1:6" x14ac:dyDescent="0.25">
      <c r="A15" s="1">
        <v>7</v>
      </c>
      <c r="B15" t="s">
        <v>7</v>
      </c>
      <c r="C15" s="2">
        <f>C11*0.06</f>
        <v>34.722300000000004</v>
      </c>
    </row>
    <row r="16" spans="1:6" x14ac:dyDescent="0.25">
      <c r="A16" s="1">
        <v>8</v>
      </c>
      <c r="B16" t="s">
        <v>44</v>
      </c>
      <c r="C16" s="2">
        <f>C11-C12-C14</f>
        <v>500.00112000000007</v>
      </c>
    </row>
    <row r="17" spans="1:3" x14ac:dyDescent="0.25">
      <c r="A17" s="1">
        <v>9</v>
      </c>
      <c r="B17" t="s">
        <v>9</v>
      </c>
      <c r="C17" s="2">
        <f>C16*0.5%</f>
        <v>2.5000056000000006</v>
      </c>
    </row>
    <row r="18" spans="1:3" x14ac:dyDescent="0.25">
      <c r="A18" s="1">
        <v>10</v>
      </c>
      <c r="B18" t="s">
        <v>10</v>
      </c>
      <c r="C18" s="2">
        <f>C16*0.5%</f>
        <v>2.5000056000000006</v>
      </c>
    </row>
    <row r="19" spans="1:3" x14ac:dyDescent="0.25">
      <c r="A19" s="1">
        <v>11</v>
      </c>
      <c r="B19" t="s">
        <v>40</v>
      </c>
      <c r="C19" s="2">
        <f>C12+C14+C15+C16+C17+C18</f>
        <v>618.42731120000008</v>
      </c>
    </row>
    <row r="20" spans="1:3" x14ac:dyDescent="0.25">
      <c r="A20" s="1">
        <v>12</v>
      </c>
      <c r="B20" t="s">
        <v>12</v>
      </c>
      <c r="C20" s="3">
        <f>(C12+C14+C15+C17+C18)/C16</f>
        <v>0.23685185185185184</v>
      </c>
    </row>
    <row r="23" spans="1:3" x14ac:dyDescent="0.25">
      <c r="B23" s="9" t="s">
        <v>61</v>
      </c>
      <c r="C23" s="2" t="s">
        <v>43</v>
      </c>
    </row>
  </sheetData>
  <mergeCells count="1">
    <mergeCell ref="B4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9D16A-EA44-46E2-A9A7-AB3F6991EC00}">
  <dimension ref="A2:F48"/>
  <sheetViews>
    <sheetView workbookViewId="0">
      <selection activeCell="B31" sqref="B31"/>
    </sheetView>
  </sheetViews>
  <sheetFormatPr defaultRowHeight="15" x14ac:dyDescent="0.25"/>
  <cols>
    <col min="1" max="1" width="12.28515625" style="1" bestFit="1" customWidth="1"/>
    <col min="2" max="2" width="72.7109375" bestFit="1" customWidth="1"/>
    <col min="3" max="3" width="12" style="2" bestFit="1" customWidth="1"/>
  </cols>
  <sheetData>
    <row r="2" spans="1:6" x14ac:dyDescent="0.25">
      <c r="A2" s="5" t="s">
        <v>15</v>
      </c>
      <c r="B2" t="s">
        <v>53</v>
      </c>
    </row>
    <row r="4" spans="1:6" x14ac:dyDescent="0.25">
      <c r="A4" s="5" t="s">
        <v>13</v>
      </c>
      <c r="B4" s="4" t="s">
        <v>57</v>
      </c>
      <c r="C4" s="4"/>
      <c r="D4" s="4"/>
      <c r="E4" s="4"/>
      <c r="F4" s="4"/>
    </row>
    <row r="5" spans="1:6" x14ac:dyDescent="0.25">
      <c r="B5" s="4"/>
      <c r="C5" s="4"/>
      <c r="D5" s="4"/>
      <c r="E5" s="4"/>
      <c r="F5" s="4"/>
    </row>
    <row r="6" spans="1:6" x14ac:dyDescent="0.25">
      <c r="B6" s="4"/>
      <c r="C6" s="4"/>
      <c r="D6" s="4"/>
      <c r="E6" s="4"/>
      <c r="F6" s="4"/>
    </row>
    <row r="7" spans="1:6" ht="48.75" customHeight="1" x14ac:dyDescent="0.25">
      <c r="B7" s="4"/>
      <c r="C7" s="4"/>
      <c r="D7" s="4"/>
      <c r="E7" s="4"/>
      <c r="F7" s="4"/>
    </row>
    <row r="8" spans="1:6" ht="16.5" customHeight="1" x14ac:dyDescent="0.25">
      <c r="B8" s="10"/>
      <c r="C8" s="10"/>
      <c r="D8" s="10"/>
      <c r="E8" s="10"/>
      <c r="F8" s="10"/>
    </row>
    <row r="9" spans="1:6" ht="16.5" customHeight="1" x14ac:dyDescent="0.25">
      <c r="A9" s="5" t="s">
        <v>58</v>
      </c>
      <c r="B9" s="4" t="s">
        <v>59</v>
      </c>
      <c r="C9" s="4"/>
      <c r="D9" s="4"/>
      <c r="E9" s="4"/>
      <c r="F9" s="4"/>
    </row>
    <row r="10" spans="1:6" ht="16.5" customHeight="1" x14ac:dyDescent="0.25">
      <c r="B10" s="4"/>
      <c r="C10" s="4"/>
      <c r="D10" s="4"/>
      <c r="E10" s="4"/>
      <c r="F10" s="4"/>
    </row>
    <row r="12" spans="1:6" x14ac:dyDescent="0.25">
      <c r="A12" s="1">
        <v>1</v>
      </c>
      <c r="B12" t="s">
        <v>19</v>
      </c>
      <c r="C12" s="2">
        <v>500</v>
      </c>
    </row>
    <row r="13" spans="1:6" x14ac:dyDescent="0.25">
      <c r="A13" s="1">
        <v>2</v>
      </c>
      <c r="B13" t="s">
        <v>54</v>
      </c>
      <c r="C13" s="7">
        <v>1.1111111</v>
      </c>
    </row>
    <row r="14" spans="1:6" x14ac:dyDescent="0.25">
      <c r="A14" s="1">
        <v>3</v>
      </c>
      <c r="B14" t="s">
        <v>55</v>
      </c>
      <c r="C14" s="2">
        <f>C12*C13</f>
        <v>555.55555000000004</v>
      </c>
    </row>
    <row r="15" spans="1:6" x14ac:dyDescent="0.25">
      <c r="A15" s="1">
        <v>4</v>
      </c>
      <c r="B15" t="s">
        <v>47</v>
      </c>
      <c r="C15" s="2">
        <f>C14*0.1</f>
        <v>55.555555000000005</v>
      </c>
    </row>
    <row r="16" spans="1:6" x14ac:dyDescent="0.25">
      <c r="A16" s="1">
        <v>5</v>
      </c>
      <c r="B16" t="s">
        <v>56</v>
      </c>
      <c r="C16" s="2">
        <f>C14-C15</f>
        <v>499.99999500000001</v>
      </c>
    </row>
    <row r="17" spans="1:3" x14ac:dyDescent="0.25">
      <c r="A17" s="1">
        <v>6</v>
      </c>
      <c r="B17" t="s">
        <v>26</v>
      </c>
      <c r="C17" s="2">
        <f>C16*0.5%</f>
        <v>2.4999999750000002</v>
      </c>
    </row>
    <row r="18" spans="1:3" x14ac:dyDescent="0.25">
      <c r="A18" s="1">
        <v>7</v>
      </c>
      <c r="B18" t="s">
        <v>27</v>
      </c>
      <c r="C18" s="2">
        <f>C16*0.5%</f>
        <v>2.4999999750000002</v>
      </c>
    </row>
    <row r="19" spans="1:3" x14ac:dyDescent="0.25">
      <c r="A19" s="1">
        <v>8</v>
      </c>
      <c r="B19" t="s">
        <v>60</v>
      </c>
      <c r="C19" s="2">
        <f>C16+C15+C17+C18</f>
        <v>560.55554995000011</v>
      </c>
    </row>
    <row r="20" spans="1:3" x14ac:dyDescent="0.25">
      <c r="A20" s="1">
        <v>9</v>
      </c>
      <c r="B20" t="s">
        <v>12</v>
      </c>
      <c r="C20" s="3">
        <f>(C15+C17+C18)/C16</f>
        <v>0.12111111111111113</v>
      </c>
    </row>
    <row r="22" spans="1:3" x14ac:dyDescent="0.25">
      <c r="B22" s="9" t="s">
        <v>61</v>
      </c>
      <c r="C22" s="2" t="s">
        <v>62</v>
      </c>
    </row>
    <row r="48" spans="2:3" x14ac:dyDescent="0.25">
      <c r="B48" s="9" t="s">
        <v>42</v>
      </c>
      <c r="C48" s="2" t="s">
        <v>45</v>
      </c>
    </row>
  </sheetData>
  <mergeCells count="2">
    <mergeCell ref="B4:F7"/>
    <mergeCell ref="B9:F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C3636-5C8C-44EF-AF35-189187DB8A03}">
  <dimension ref="A2:I23"/>
  <sheetViews>
    <sheetView tabSelected="1" workbookViewId="0">
      <selection activeCell="B33" sqref="B33"/>
    </sheetView>
  </sheetViews>
  <sheetFormatPr defaultRowHeight="15" x14ac:dyDescent="0.25"/>
  <cols>
    <col min="1" max="1" width="12.28515625" style="1" bestFit="1" customWidth="1"/>
    <col min="2" max="2" width="72.7109375" bestFit="1" customWidth="1"/>
    <col min="3" max="3" width="12" style="2" bestFit="1" customWidth="1"/>
    <col min="8" max="8" width="28.7109375" bestFit="1" customWidth="1"/>
    <col min="9" max="9" width="10.5703125" style="2" bestFit="1" customWidth="1"/>
  </cols>
  <sheetData>
    <row r="2" spans="1:6" x14ac:dyDescent="0.25">
      <c r="A2" s="5" t="s">
        <v>15</v>
      </c>
      <c r="B2" t="s">
        <v>63</v>
      </c>
    </row>
    <row r="4" spans="1:6" x14ac:dyDescent="0.25">
      <c r="A4" s="5" t="s">
        <v>13</v>
      </c>
      <c r="B4" s="4" t="s">
        <v>69</v>
      </c>
      <c r="C4" s="4"/>
      <c r="D4" s="4"/>
      <c r="E4" s="4"/>
      <c r="F4" s="4"/>
    </row>
    <row r="5" spans="1:6" ht="45.75" customHeight="1" x14ac:dyDescent="0.25">
      <c r="B5" s="4"/>
      <c r="C5" s="4"/>
      <c r="D5" s="4"/>
      <c r="E5" s="4"/>
      <c r="F5" s="4"/>
    </row>
    <row r="6" spans="1:6" ht="15" hidden="1" customHeight="1" x14ac:dyDescent="0.25">
      <c r="B6" s="4"/>
      <c r="C6" s="4"/>
      <c r="D6" s="4"/>
      <c r="E6" s="4"/>
      <c r="F6" s="4"/>
    </row>
    <row r="7" spans="1:6" ht="14.25" hidden="1" customHeight="1" x14ac:dyDescent="0.25">
      <c r="B7" s="4"/>
      <c r="C7" s="4"/>
      <c r="D7" s="4"/>
      <c r="E7" s="4"/>
      <c r="F7" s="4"/>
    </row>
    <row r="9" spans="1:6" x14ac:dyDescent="0.25">
      <c r="A9" s="1" t="s">
        <v>58</v>
      </c>
      <c r="B9" s="4" t="s">
        <v>66</v>
      </c>
      <c r="C9" s="4"/>
      <c r="D9" s="4"/>
      <c r="E9" s="4"/>
      <c r="F9" s="4"/>
    </row>
    <row r="10" spans="1:6" x14ac:dyDescent="0.25">
      <c r="B10" s="4"/>
      <c r="C10" s="4"/>
      <c r="D10" s="4"/>
      <c r="E10" s="4"/>
      <c r="F10" s="4"/>
    </row>
    <row r="11" spans="1:6" x14ac:dyDescent="0.25">
      <c r="B11" s="10"/>
      <c r="C11" s="10"/>
      <c r="D11" s="10"/>
      <c r="E11" s="10"/>
      <c r="F11" s="10"/>
    </row>
    <row r="12" spans="1:6" x14ac:dyDescent="0.25">
      <c r="A12" s="1">
        <v>1</v>
      </c>
      <c r="B12" t="s">
        <v>68</v>
      </c>
      <c r="C12" s="2">
        <v>500</v>
      </c>
    </row>
    <row r="13" spans="1:6" x14ac:dyDescent="0.25">
      <c r="A13" s="1">
        <v>2</v>
      </c>
      <c r="B13" t="s">
        <v>2</v>
      </c>
      <c r="C13" s="2">
        <f>C12*0.3</f>
        <v>150</v>
      </c>
    </row>
    <row r="14" spans="1:6" x14ac:dyDescent="0.25">
      <c r="A14" s="1">
        <v>3</v>
      </c>
      <c r="B14" t="s">
        <v>64</v>
      </c>
      <c r="C14" s="2">
        <f>C12-C13</f>
        <v>350</v>
      </c>
    </row>
    <row r="15" spans="1:6" x14ac:dyDescent="0.25">
      <c r="A15" s="1">
        <v>4</v>
      </c>
      <c r="B15" t="s">
        <v>4</v>
      </c>
      <c r="C15" s="2">
        <f>C14*0.04</f>
        <v>14</v>
      </c>
    </row>
    <row r="16" spans="1:6" x14ac:dyDescent="0.25">
      <c r="A16" s="1">
        <v>5</v>
      </c>
      <c r="B16" t="s">
        <v>5</v>
      </c>
      <c r="C16" s="2">
        <f>C14-C15</f>
        <v>336</v>
      </c>
    </row>
    <row r="17" spans="1:3" x14ac:dyDescent="0.25">
      <c r="A17" s="1">
        <v>6</v>
      </c>
      <c r="B17" t="s">
        <v>6</v>
      </c>
      <c r="C17" s="2">
        <f>C16*0.1</f>
        <v>33.6</v>
      </c>
    </row>
    <row r="18" spans="1:3" x14ac:dyDescent="0.25">
      <c r="A18" s="1">
        <v>7</v>
      </c>
      <c r="B18" t="s">
        <v>65</v>
      </c>
      <c r="C18" s="2">
        <f>C12+C15+C17</f>
        <v>547.6</v>
      </c>
    </row>
    <row r="19" spans="1:3" x14ac:dyDescent="0.25">
      <c r="A19" s="1">
        <v>8</v>
      </c>
      <c r="B19" t="s">
        <v>12</v>
      </c>
      <c r="C19" s="3">
        <f>(C15+C17)/C12</f>
        <v>9.5200000000000007E-2</v>
      </c>
    </row>
    <row r="23" spans="1:3" x14ac:dyDescent="0.25">
      <c r="B23" s="9" t="s">
        <v>42</v>
      </c>
      <c r="C23" s="2" t="s">
        <v>67</v>
      </c>
    </row>
  </sheetData>
  <mergeCells count="2">
    <mergeCell ref="B4:F7"/>
    <mergeCell ref="B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Ugovor o djelu - bruto naknada</vt:lpstr>
      <vt:lpstr>Ugovor o djelu - neto naknada</vt:lpstr>
      <vt:lpstr>Ugovor o aut dj - bruto nakn</vt:lpstr>
      <vt:lpstr>Ugovor o aut dj - neto naknada</vt:lpstr>
      <vt:lpstr>Naknade clan odbora - bruto nak</vt:lpstr>
      <vt:lpstr>Naknade clan odbora - ugov neto</vt:lpstr>
      <vt:lpstr>Naknade nerezidentima</vt:lpstr>
      <vt:lpstr>Oprezivanje naknada freelancera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Sanela Agačević</dc:creator>
  <cp:lastModifiedBy>Sanela Agačević</cp:lastModifiedBy>
  <dcterms:created xsi:type="dcterms:W3CDTF">2026-05-04T09:04:44Z</dcterms:created>
  <dcterms:modified xsi:type="dcterms:W3CDTF">2026-05-04T10:24:23Z</dcterms:modified>
</cp:coreProperties>
</file>